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95" yWindow="-75" windowWidth="5805" windowHeight="648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36" i="1" l="1"/>
  <c r="E34" i="1"/>
  <c r="H72" i="1" l="1"/>
  <c r="F17" i="1" l="1"/>
  <c r="F34" i="1"/>
  <c r="F36" i="1"/>
  <c r="D45" i="1"/>
  <c r="F45" i="1"/>
  <c r="D46" i="1"/>
  <c r="F46" i="1"/>
  <c r="D47" i="1"/>
  <c r="F47" i="1"/>
  <c r="B34" i="1" s="1"/>
  <c r="D48" i="1"/>
  <c r="F48" i="1"/>
  <c r="D49" i="1"/>
  <c r="F49" i="1"/>
  <c r="D50" i="1"/>
  <c r="F50" i="1"/>
  <c r="D51" i="1"/>
  <c r="F51" i="1"/>
  <c r="D52" i="1"/>
  <c r="F52" i="1"/>
  <c r="D53" i="1"/>
  <c r="F53" i="1"/>
  <c r="F91" i="1"/>
  <c r="F122" i="1"/>
  <c r="F123" i="1"/>
  <c r="G7" i="3"/>
  <c r="G8" i="3"/>
  <c r="G9" i="3"/>
  <c r="G6" i="3"/>
  <c r="B45" i="1"/>
  <c r="B46" i="1"/>
  <c r="B50" i="1"/>
  <c r="B53" i="1"/>
  <c r="B52" i="1"/>
  <c r="B51" i="1"/>
  <c r="B49" i="1"/>
  <c r="B48" i="1"/>
  <c r="B36" i="1" s="1"/>
  <c r="B47" i="1"/>
  <c r="B30" i="1" s="1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B28" i="1" l="1"/>
  <c r="F76" i="1"/>
  <c r="H76" i="1" s="1"/>
  <c r="B15" i="1"/>
  <c r="F73" i="1"/>
  <c r="H73" i="1" s="1"/>
  <c r="B21" i="1"/>
  <c r="B17" i="1"/>
  <c r="B29" i="1"/>
  <c r="E21" i="1"/>
  <c r="H64" i="1"/>
  <c r="H65" i="1"/>
  <c r="F79" i="1"/>
  <c r="H66" i="1"/>
  <c r="F78" i="1"/>
  <c r="H63" i="1"/>
  <c r="G68" i="1"/>
  <c r="B31" i="1"/>
  <c r="F18" i="1"/>
  <c r="F70" i="1"/>
  <c r="H70" i="1" s="1"/>
  <c r="D42" i="1"/>
  <c r="D40" i="1"/>
  <c r="E37" i="1"/>
  <c r="E35" i="1"/>
  <c r="G82" i="1"/>
  <c r="F74" i="1"/>
  <c r="H74" i="1" s="1"/>
  <c r="F61" i="1"/>
  <c r="H61" i="1" s="1"/>
  <c r="F71" i="1"/>
  <c r="H71" i="1" s="1"/>
  <c r="D41" i="1"/>
  <c r="F37" i="1"/>
  <c r="F35" i="1"/>
  <c r="E17" i="1"/>
  <c r="E18" i="1" s="1"/>
  <c r="B37" i="1"/>
  <c r="B35" i="1"/>
  <c r="C21" i="1"/>
  <c r="B18" i="1" l="1"/>
</calcChain>
</file>

<file path=xl/sharedStrings.xml><?xml version="1.0" encoding="utf-8"?>
<sst xmlns="http://schemas.openxmlformats.org/spreadsheetml/2006/main" count="112" uniqueCount="93">
  <si>
    <t>Lærere ansat i FKKA-området</t>
  </si>
  <si>
    <t>OK-ansatte:</t>
  </si>
  <si>
    <t>Løntrin</t>
  </si>
  <si>
    <t>Månedsløn</t>
  </si>
  <si>
    <t>sionsbidrag</t>
  </si>
  <si>
    <t>Delvis ny løn; personlig ordninger for ansatte 31/3 2000 på trin 31-39</t>
  </si>
  <si>
    <t>Børnehaveklasseledere</t>
  </si>
  <si>
    <t>pr. time</t>
  </si>
  <si>
    <t>pr. dag</t>
  </si>
  <si>
    <t>Trin:</t>
  </si>
  <si>
    <t>Lønområde 4 (gamle 6)</t>
  </si>
  <si>
    <t>Særlig regulering:</t>
  </si>
  <si>
    <t>Tillæg for deltagelse i lejrskole. Pr. påbegyndt dag</t>
  </si>
  <si>
    <t>Uddannede lærere</t>
  </si>
  <si>
    <t>Uddannede børnehaveklasseledere</t>
  </si>
  <si>
    <t>Ikke uddannede</t>
  </si>
  <si>
    <t>Samlet pen-</t>
  </si>
  <si>
    <t>Glostrup Lærerforening</t>
  </si>
  <si>
    <t>Tlfnr. 43 44 48 18</t>
  </si>
  <si>
    <t>Brøndbyvestervej 58</t>
  </si>
  <si>
    <t>2605 Brøndby</t>
  </si>
  <si>
    <t>For</t>
  </si>
  <si>
    <t>93.gruppen</t>
  </si>
  <si>
    <t>Delvis ny løn; personlig ordninger for ansatte 31/3 2000 på trin 27,28-30</t>
  </si>
  <si>
    <t>-</t>
  </si>
  <si>
    <t>Email: 010@dlf.org</t>
  </si>
  <si>
    <t>Hjemmeside: www.dlfkreds10.dk</t>
  </si>
  <si>
    <t>Beregningsgrundlaget - skal ikke udsendes</t>
  </si>
  <si>
    <t>Reg.proc. Kommunerne:</t>
  </si>
  <si>
    <t>Reg.proc. staten:</t>
  </si>
  <si>
    <t>Pensionsprocent:</t>
  </si>
  <si>
    <t>Pensionsp. 93-gruppen:</t>
  </si>
  <si>
    <t>1.4.2008</t>
  </si>
  <si>
    <t>Pension</t>
  </si>
  <si>
    <t>Stat</t>
  </si>
  <si>
    <t>Pensionsgivende</t>
  </si>
  <si>
    <t>1.4.1999</t>
  </si>
  <si>
    <t>for OK-an</t>
  </si>
  <si>
    <t>for tjenest.</t>
  </si>
  <si>
    <t>Beregning af månedsløn pensionsgivende</t>
  </si>
  <si>
    <t>Årsløn pensionsgivende</t>
  </si>
  <si>
    <t>Månedsløn pensionsgivende</t>
  </si>
  <si>
    <t>OK-ans.</t>
  </si>
  <si>
    <t>Tjenestemænd</t>
  </si>
  <si>
    <t>Ok-ans.</t>
  </si>
  <si>
    <t>Lejrskole på lørdag/søndag/helligdag.</t>
  </si>
  <si>
    <t>Månedsløn i alt</t>
  </si>
  <si>
    <t>Tillæg (12 år)</t>
  </si>
  <si>
    <t>Tillæg 12 år</t>
  </si>
  <si>
    <t>Denne lønoversigt er udarbejdet af Thomas Jensen, Glostrup</t>
  </si>
  <si>
    <t>Fast tillæg</t>
  </si>
  <si>
    <t>Pension af tillæg udbetales /indsættes i LP</t>
  </si>
  <si>
    <t>Oversigt over løntrinnene 27 til 53 område 4 (tidl. stedtillæg VI)</t>
  </si>
  <si>
    <t>Glostrup 10 tillægget (pensionsgivende)</t>
  </si>
  <si>
    <t>For Ikke anordningsmæssigt uddannede lærere med 4 års anciennitet</t>
  </si>
  <si>
    <t>Særlig feriegodtgørelse udbetales med aprillønnen og udgør 2,15% af A-indkomsten</t>
  </si>
  <si>
    <t xml:space="preserve">Pensionen beregnes af </t>
  </si>
  <si>
    <t>År/Mndl</t>
  </si>
  <si>
    <t>Udvidet samarbejde (pensionsgivende)</t>
  </si>
  <si>
    <t xml:space="preserve">Frit valg tillæg - 0,6% af den pensionsgivende løn oveni lønnen eller til pension - Individuelt </t>
  </si>
  <si>
    <t>Tillæg for undervisning i DSA</t>
  </si>
  <si>
    <t>Ulempetillæg - tjeneste efter kl. 17</t>
  </si>
  <si>
    <t>25% af nettotimelønnen</t>
  </si>
  <si>
    <t>Tillæg for fungerende faglige vejledere (over 30 ects)</t>
  </si>
  <si>
    <t>4 års anc.</t>
  </si>
  <si>
    <t>8 års anc.</t>
  </si>
  <si>
    <t>Grundløn</t>
  </si>
  <si>
    <t>12 års anc.</t>
  </si>
  <si>
    <t>FKKA tillæg - Ansat inden 31.3 1993</t>
  </si>
  <si>
    <t>Forslag til forbedringer bedes fremsendt til kredsen</t>
  </si>
  <si>
    <t>Spørgsmål vedrørende lønnen rettes ligeledes til kredsen</t>
  </si>
  <si>
    <t>Undervisertillæg lærere - tjenestemandansat - op til 750 timer</t>
  </si>
  <si>
    <t>Undervisertillæg lærere - OK ansat - op til 750 timer</t>
  </si>
  <si>
    <t>Undervisningstillæg BH-le - anciennitetslønnet - op til 835 timer</t>
  </si>
  <si>
    <t>Undervisertillæg BH-le  - OK ansat - op til 835 timer</t>
  </si>
  <si>
    <t>Undervisningstillæg for timer over 750 for lærere/835 for BH.kl.ledere</t>
  </si>
  <si>
    <t>Ulempegodtgørelse (20 timers puljen)</t>
  </si>
  <si>
    <t>Centralt grundlønstillæg (pensionsgivende)</t>
  </si>
  <si>
    <t>LØNOVERSIGT PR. 1. april 2016  OMRÅDE 4 (TIDL. STEDTILLÆG VI.)</t>
  </si>
  <si>
    <t>31 + 3.000 kr</t>
  </si>
  <si>
    <t>35 + 3.000 kr</t>
  </si>
  <si>
    <t>Tj.mænd på løntrin 43</t>
  </si>
  <si>
    <t>31 (4 års anc.)</t>
  </si>
  <si>
    <t>33 (8 års anc.)</t>
  </si>
  <si>
    <t>Timeløn for timelønnede pr. 1. April 2016 : (bem.: også betaling for forberedelse m.m.)</t>
  </si>
  <si>
    <t>Redaktionen afsluttet d. 31. marts 2016</t>
  </si>
  <si>
    <t>Husk pension af løntrin + tillæg til Bhkl. Ledere</t>
  </si>
  <si>
    <t xml:space="preserve">  40 +10.000kr</t>
  </si>
  <si>
    <t>Tillæg for skolekonsulenter u. ledelsebeføjelse</t>
  </si>
  <si>
    <t>månedsløn+UV tillæg</t>
  </si>
  <si>
    <t>Månedsløn+UV tillæg</t>
  </si>
  <si>
    <t>Oversigt over div. tillæg pr. 1. april 2016:</t>
  </si>
  <si>
    <t>Reguleringsprocenten er fra 1. april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</si>
</sst>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#,##0.000"/>
    <numFmt numFmtId="167" formatCode="_(* #,##0_);_(* \(#,##0\);_(* &quot;-&quot;??_);_(@_)"/>
  </numFmts>
  <fonts count="12">
    <font>
      <sz val="10"/>
      <name val="Arial"/>
    </font>
    <font>
      <sz val="10"/>
      <name val="Arial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Alaska Extrabold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5" fillId="0" borderId="0" xfId="0" applyFont="1"/>
    <xf numFmtId="4" fontId="7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167" fontId="0" fillId="0" borderId="0" xfId="1" applyNumberFormat="1" applyFont="1"/>
    <xf numFmtId="2" fontId="0" fillId="0" borderId="0" xfId="0" applyNumberFormat="1"/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5" fontId="3" fillId="0" borderId="0" xfId="0" applyNumberFormat="1" applyFont="1"/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4" fontId="10" fillId="0" borderId="0" xfId="2" applyNumberFormat="1" applyBorder="1" applyAlignment="1">
      <alignment horizontal="center"/>
    </xf>
    <xf numFmtId="4" fontId="10" fillId="0" borderId="1" xfId="2" applyNumberFormat="1" applyBorder="1" applyAlignment="1">
      <alignment horizontal="center"/>
    </xf>
    <xf numFmtId="4" fontId="11" fillId="0" borderId="2" xfId="2" applyNumberFormat="1" applyFont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0" borderId="5" xfId="2" applyFill="1" applyBorder="1" applyAlignment="1">
      <alignment horizontal="center"/>
    </xf>
    <xf numFmtId="0" fontId="10" fillId="0" borderId="6" xfId="2" applyBorder="1" applyAlignment="1">
      <alignment horizontal="center"/>
    </xf>
    <xf numFmtId="0" fontId="10" fillId="0" borderId="4" xfId="2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/>
  </cellXfs>
  <cellStyles count="6">
    <cellStyle name="Komma" xfId="1" builtinId="3"/>
    <cellStyle name="Normal" xfId="0" builtinId="0"/>
    <cellStyle name="Normal 2" xfId="2"/>
    <cellStyle name="Normal 3" xfId="3"/>
    <cellStyle name="Procent 2" xfId="4"/>
    <cellStyle name="Pro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94</xdr:row>
      <xdr:rowOff>47625</xdr:rowOff>
    </xdr:from>
    <xdr:to>
      <xdr:col>7</xdr:col>
      <xdr:colOff>361950</xdr:colOff>
      <xdr:row>98</xdr:row>
      <xdr:rowOff>171450</xdr:rowOff>
    </xdr:to>
    <xdr:pic>
      <xdr:nvPicPr>
        <xdr:cNvPr id="12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8507075"/>
          <a:ext cx="8763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8"/>
  <sheetViews>
    <sheetView tabSelected="1" zoomScaleNormal="100" workbookViewId="0">
      <selection activeCell="D15" sqref="D15"/>
    </sheetView>
  </sheetViews>
  <sheetFormatPr defaultRowHeight="15.75"/>
  <cols>
    <col min="1" max="1" width="13.7109375" style="2" customWidth="1"/>
    <col min="2" max="2" width="14.140625" style="2" customWidth="1"/>
    <col min="3" max="3" width="11.7109375" style="2" customWidth="1"/>
    <col min="4" max="4" width="12.7109375" style="2" customWidth="1"/>
    <col min="5" max="5" width="13.140625" style="2" customWidth="1"/>
    <col min="6" max="6" width="10.5703125" style="2" customWidth="1"/>
    <col min="7" max="7" width="7.7109375" style="2" customWidth="1"/>
    <col min="8" max="8" width="10.7109375" style="2" customWidth="1"/>
    <col min="9" max="16384" width="9.140625" style="2"/>
  </cols>
  <sheetData>
    <row r="2" spans="1:6">
      <c r="A2" s="2" t="s">
        <v>78</v>
      </c>
    </row>
    <row r="3" spans="1:6" ht="8.25" customHeight="1"/>
    <row r="4" spans="1:6" ht="17.25" customHeight="1">
      <c r="A4" s="1" t="s">
        <v>0</v>
      </c>
      <c r="D4" s="1"/>
      <c r="E4" s="25" t="s">
        <v>1</v>
      </c>
      <c r="F4" s="1"/>
    </row>
    <row r="5" spans="1:6" ht="4.5" customHeight="1"/>
    <row r="6" spans="1:6" ht="12.75" customHeight="1">
      <c r="C6" s="3"/>
      <c r="E6" s="3" t="s">
        <v>16</v>
      </c>
      <c r="F6" s="3" t="s">
        <v>21</v>
      </c>
    </row>
    <row r="7" spans="1:6">
      <c r="B7" s="38" t="s">
        <v>2</v>
      </c>
      <c r="C7" s="38"/>
      <c r="E7" s="3" t="s">
        <v>4</v>
      </c>
      <c r="F7" s="3" t="s">
        <v>22</v>
      </c>
    </row>
    <row r="8" spans="1:6">
      <c r="A8" s="3" t="s">
        <v>66</v>
      </c>
      <c r="B8" s="45" t="s">
        <v>79</v>
      </c>
      <c r="C8" s="7"/>
    </row>
    <row r="9" spans="1:6">
      <c r="A9" s="3" t="s">
        <v>64</v>
      </c>
      <c r="B9" s="45" t="s">
        <v>80</v>
      </c>
      <c r="C9" s="7"/>
      <c r="E9" s="29">
        <v>0.17299999999999999</v>
      </c>
      <c r="F9" s="29">
        <v>0.19800000000000001</v>
      </c>
    </row>
    <row r="10" spans="1:6">
      <c r="A10" s="3" t="s">
        <v>65</v>
      </c>
      <c r="B10" s="38">
        <v>40</v>
      </c>
      <c r="C10" s="7"/>
      <c r="E10" s="30" t="s">
        <v>56</v>
      </c>
      <c r="F10" s="5"/>
    </row>
    <row r="11" spans="1:6">
      <c r="A11" s="3" t="s">
        <v>67</v>
      </c>
      <c r="B11" s="46" t="s">
        <v>87</v>
      </c>
      <c r="C11" s="7"/>
      <c r="E11" s="30" t="s">
        <v>89</v>
      </c>
      <c r="F11" s="5"/>
    </row>
    <row r="12" spans="1:6">
      <c r="A12" s="26"/>
      <c r="B12" s="7"/>
      <c r="C12" s="6"/>
      <c r="E12" s="5"/>
      <c r="F12" s="5"/>
    </row>
    <row r="14" spans="1:6">
      <c r="A14" s="2" t="s">
        <v>54</v>
      </c>
    </row>
    <row r="15" spans="1:6">
      <c r="A15" s="3">
        <v>32</v>
      </c>
      <c r="B15" s="5">
        <f>B135+(3000*F91/12)</f>
        <v>27844.699499999999</v>
      </c>
      <c r="C15" s="9"/>
      <c r="E15" s="5"/>
      <c r="F15" s="5"/>
    </row>
    <row r="16" spans="1:6">
      <c r="A16" s="2" t="s">
        <v>5</v>
      </c>
      <c r="B16" s="5"/>
      <c r="E16" s="5"/>
      <c r="F16" s="5"/>
    </row>
    <row r="17" spans="1:6">
      <c r="A17" s="3">
        <v>43</v>
      </c>
      <c r="B17" s="5">
        <f>D50</f>
        <v>32489.25</v>
      </c>
      <c r="C17" s="9"/>
      <c r="E17" s="5">
        <f>B17*0.173</f>
        <v>5620.6402499999995</v>
      </c>
      <c r="F17" s="5">
        <f>0.198*B145</f>
        <v>6293.0003400000005</v>
      </c>
    </row>
    <row r="18" spans="1:6">
      <c r="A18" s="2" t="s">
        <v>47</v>
      </c>
      <c r="B18" s="5">
        <f>B17+(13000*F91/12)</f>
        <v>33916.864500000003</v>
      </c>
      <c r="E18" s="5">
        <f>E17+(10000*F91/12*0.173)</f>
        <v>5810.6227949999993</v>
      </c>
      <c r="F18" s="5">
        <f>F17+(10000*F91/12*0.198)</f>
        <v>6510.4370100000006</v>
      </c>
    </row>
    <row r="19" spans="1:6">
      <c r="B19" s="5"/>
      <c r="E19" s="5"/>
      <c r="F19" s="5"/>
    </row>
    <row r="20" spans="1:6">
      <c r="A20" s="1" t="s">
        <v>81</v>
      </c>
      <c r="B20" s="5"/>
      <c r="C20" s="2" t="s">
        <v>50</v>
      </c>
      <c r="D20" s="43"/>
      <c r="E20" s="44" t="s">
        <v>51</v>
      </c>
      <c r="F20" s="5"/>
    </row>
    <row r="21" spans="1:6">
      <c r="B21" s="5">
        <f>D50</f>
        <v>32489.25</v>
      </c>
      <c r="C21" s="5">
        <f>13000*(F91/12)</f>
        <v>1427.6144999999999</v>
      </c>
      <c r="E21" s="5">
        <f>((13000*17.3%)-2.15%*(13000*17.3%))*F91/12</f>
        <v>241.66729636724997</v>
      </c>
    </row>
    <row r="22" spans="1:6">
      <c r="B22" s="5"/>
      <c r="C22" s="3"/>
      <c r="D22" s="2" t="s">
        <v>86</v>
      </c>
    </row>
    <row r="23" spans="1:6">
      <c r="B23" s="5"/>
      <c r="C23" s="3"/>
    </row>
    <row r="24" spans="1:6">
      <c r="A24" s="1" t="s">
        <v>6</v>
      </c>
      <c r="C24" s="3"/>
      <c r="D24" s="1"/>
      <c r="E24" s="25" t="s">
        <v>1</v>
      </c>
    </row>
    <row r="25" spans="1:6" ht="9" customHeight="1">
      <c r="A25" s="1"/>
      <c r="C25" s="3"/>
      <c r="D25" s="1"/>
    </row>
    <row r="26" spans="1:6" ht="15.75" customHeight="1">
      <c r="A26" s="1"/>
      <c r="C26" s="3"/>
      <c r="E26" s="3" t="s">
        <v>16</v>
      </c>
      <c r="F26" s="3" t="s">
        <v>21</v>
      </c>
    </row>
    <row r="27" spans="1:6">
      <c r="A27" s="3" t="s">
        <v>2</v>
      </c>
      <c r="B27" s="3" t="s">
        <v>3</v>
      </c>
      <c r="C27" s="3"/>
      <c r="E27" s="3" t="s">
        <v>4</v>
      </c>
      <c r="F27" s="3" t="s">
        <v>22</v>
      </c>
    </row>
    <row r="28" spans="1:6">
      <c r="A28" s="3">
        <v>28</v>
      </c>
      <c r="B28" s="5">
        <f>D45+(2000*F91/12)</f>
        <v>26229.713000000003</v>
      </c>
      <c r="E28" s="5"/>
      <c r="F28" s="5"/>
    </row>
    <row r="29" spans="1:6">
      <c r="A29" s="3" t="s">
        <v>82</v>
      </c>
      <c r="B29" s="5">
        <f>D46+(2000*F91/12)</f>
        <v>27349.463000000003</v>
      </c>
      <c r="E29" s="29">
        <v>0.17299999999999999</v>
      </c>
      <c r="F29" s="29">
        <v>0.19800000000000001</v>
      </c>
    </row>
    <row r="30" spans="1:6">
      <c r="A30" s="3" t="s">
        <v>83</v>
      </c>
      <c r="B30" s="5">
        <f>B47</f>
        <v>27906.75</v>
      </c>
      <c r="E30" s="30" t="s">
        <v>56</v>
      </c>
      <c r="F30" s="5"/>
    </row>
    <row r="31" spans="1:6">
      <c r="A31" s="3" t="s">
        <v>48</v>
      </c>
      <c r="B31" s="5">
        <f>B30+(7000*F91/12)</f>
        <v>28675.465499999998</v>
      </c>
      <c r="E31" s="30" t="s">
        <v>90</v>
      </c>
      <c r="F31" s="5"/>
    </row>
    <row r="32" spans="1:6">
      <c r="A32" s="3"/>
      <c r="B32" s="5"/>
      <c r="E32" s="5"/>
      <c r="F32" s="5"/>
    </row>
    <row r="33" spans="1:6">
      <c r="A33" s="2" t="s">
        <v>23</v>
      </c>
      <c r="B33" s="5"/>
      <c r="E33" s="5"/>
      <c r="F33" s="5"/>
    </row>
    <row r="34" spans="1:6">
      <c r="A34" s="3">
        <v>35</v>
      </c>
      <c r="B34" s="5">
        <f>F47</f>
        <v>28709.33</v>
      </c>
      <c r="E34" s="5">
        <f>0.173*B138</f>
        <v>4966.7140899999995</v>
      </c>
      <c r="F34" s="5">
        <f>0.198*B137</f>
        <v>5604.4236599999995</v>
      </c>
    </row>
    <row r="35" spans="1:6">
      <c r="A35" s="3" t="s">
        <v>48</v>
      </c>
      <c r="B35" s="5">
        <f>B34+(7000*F91/12)</f>
        <v>29478.0455</v>
      </c>
      <c r="E35" s="5">
        <f>E34+(7000*F91/12)*0.173</f>
        <v>5099.7018714999995</v>
      </c>
      <c r="F35" s="5">
        <f>F34+(7000*F91/12)*0.198</f>
        <v>5756.6293289999994</v>
      </c>
    </row>
    <row r="36" spans="1:6">
      <c r="A36" s="3">
        <v>36</v>
      </c>
      <c r="B36" s="5">
        <f>B48</f>
        <v>29120</v>
      </c>
      <c r="E36" s="5">
        <f>0.173*B139</f>
        <v>5037.7599999999993</v>
      </c>
      <c r="F36" s="5">
        <f>0.198*B138</f>
        <v>5684.4473400000006</v>
      </c>
    </row>
    <row r="37" spans="1:6">
      <c r="A37" s="3" t="s">
        <v>48</v>
      </c>
      <c r="B37" s="5">
        <f>B36+(7000*F91/12)</f>
        <v>29888.715499999998</v>
      </c>
      <c r="E37" s="5">
        <f>E36+(7000*F91/12)*0.173</f>
        <v>5170.7477814999993</v>
      </c>
      <c r="F37" s="5">
        <f>F36+(7000*F91/12)*0.198</f>
        <v>5836.6530090000006</v>
      </c>
    </row>
    <row r="39" spans="1:6">
      <c r="A39" s="2" t="s">
        <v>84</v>
      </c>
    </row>
    <row r="40" spans="1:6">
      <c r="A40" s="2" t="s">
        <v>13</v>
      </c>
      <c r="D40" s="7">
        <f>194.47*F91</f>
        <v>256.27217705999999</v>
      </c>
    </row>
    <row r="41" spans="1:6">
      <c r="A41" s="2" t="s">
        <v>14</v>
      </c>
      <c r="D41" s="7">
        <f>185.4*F91</f>
        <v>244.31974920000002</v>
      </c>
    </row>
    <row r="42" spans="1:6">
      <c r="A42" s="2" t="s">
        <v>15</v>
      </c>
      <c r="D42" s="7">
        <f>156.54*F91</f>
        <v>206.28809891999998</v>
      </c>
    </row>
    <row r="44" spans="1:6">
      <c r="A44" s="1" t="s">
        <v>52</v>
      </c>
    </row>
    <row r="45" spans="1:6">
      <c r="A45" s="3">
        <v>27</v>
      </c>
      <c r="B45" s="10">
        <f>B130</f>
        <v>25649</v>
      </c>
      <c r="C45" s="3">
        <v>28</v>
      </c>
      <c r="D45" s="7">
        <f>B131</f>
        <v>26010.080000000002</v>
      </c>
      <c r="E45" s="3">
        <v>29</v>
      </c>
      <c r="F45" s="7">
        <f>B132</f>
        <v>26377.33</v>
      </c>
    </row>
    <row r="46" spans="1:6">
      <c r="A46" s="3">
        <v>30</v>
      </c>
      <c r="B46" s="7">
        <f>B133</f>
        <v>26750.33</v>
      </c>
      <c r="C46" s="3">
        <v>31</v>
      </c>
      <c r="D46" s="7">
        <f>B134</f>
        <v>27129.83</v>
      </c>
      <c r="E46" s="3">
        <v>32</v>
      </c>
      <c r="F46" s="7">
        <f>B135</f>
        <v>27515.25</v>
      </c>
    </row>
    <row r="47" spans="1:6">
      <c r="A47" s="3">
        <v>33</v>
      </c>
      <c r="B47" s="7">
        <f>B136</f>
        <v>27906.75</v>
      </c>
      <c r="C47" s="3">
        <v>34</v>
      </c>
      <c r="D47" s="7">
        <f>B137</f>
        <v>28305.17</v>
      </c>
      <c r="E47" s="3">
        <v>35</v>
      </c>
      <c r="F47" s="7">
        <f>B138</f>
        <v>28709.33</v>
      </c>
    </row>
    <row r="48" spans="1:6">
      <c r="A48" s="3">
        <v>36</v>
      </c>
      <c r="B48" s="7">
        <f>B139</f>
        <v>29120</v>
      </c>
      <c r="C48" s="3">
        <v>37</v>
      </c>
      <c r="D48" s="7">
        <f>B140</f>
        <v>29537</v>
      </c>
      <c r="E48" s="3">
        <v>38</v>
      </c>
      <c r="F48" s="7">
        <f>B141</f>
        <v>29987.67</v>
      </c>
    </row>
    <row r="49" spans="1:8">
      <c r="A49" s="3">
        <v>39</v>
      </c>
      <c r="B49" s="7">
        <f>B142</f>
        <v>30426.42</v>
      </c>
      <c r="C49" s="3">
        <v>40</v>
      </c>
      <c r="D49" s="7">
        <f>B143</f>
        <v>30872.080000000002</v>
      </c>
      <c r="E49" s="3">
        <v>41</v>
      </c>
      <c r="F49" s="7">
        <f>B144</f>
        <v>31324.17</v>
      </c>
    </row>
    <row r="50" spans="1:8">
      <c r="A50" s="3">
        <v>42</v>
      </c>
      <c r="B50" s="7">
        <f>B145</f>
        <v>31782.83</v>
      </c>
      <c r="C50" s="3">
        <v>43</v>
      </c>
      <c r="D50" s="7">
        <f>B146</f>
        <v>32489.25</v>
      </c>
      <c r="E50" s="3">
        <v>44</v>
      </c>
      <c r="F50" s="7">
        <f>B147</f>
        <v>33215.08</v>
      </c>
    </row>
    <row r="51" spans="1:8">
      <c r="A51" s="3">
        <v>45</v>
      </c>
      <c r="B51" s="7">
        <f>B148</f>
        <v>33960.83</v>
      </c>
      <c r="C51" s="3">
        <v>46</v>
      </c>
      <c r="D51" s="7">
        <f>B149</f>
        <v>34727.17</v>
      </c>
      <c r="E51" s="3">
        <v>47</v>
      </c>
      <c r="F51" s="7">
        <f>B150</f>
        <v>35345.33</v>
      </c>
    </row>
    <row r="52" spans="1:8">
      <c r="A52" s="3">
        <v>48</v>
      </c>
      <c r="B52" s="7">
        <f>B151</f>
        <v>36970.080000000002</v>
      </c>
      <c r="C52" s="3">
        <v>49</v>
      </c>
      <c r="D52" s="7">
        <f>B152</f>
        <v>39451.17</v>
      </c>
      <c r="E52" s="3">
        <v>50</v>
      </c>
      <c r="F52" s="7">
        <f>B153</f>
        <v>43200.58</v>
      </c>
    </row>
    <row r="53" spans="1:8">
      <c r="A53" s="3">
        <v>51</v>
      </c>
      <c r="B53" s="7">
        <f>B154</f>
        <v>47873.5</v>
      </c>
      <c r="C53" s="3">
        <v>52</v>
      </c>
      <c r="D53" s="7">
        <f>B155</f>
        <v>54522.92</v>
      </c>
      <c r="E53" s="3">
        <v>53</v>
      </c>
      <c r="F53" s="7">
        <f>B156</f>
        <v>60693.08</v>
      </c>
    </row>
    <row r="57" spans="1:8">
      <c r="A57" s="1" t="s">
        <v>91</v>
      </c>
    </row>
    <row r="58" spans="1:8">
      <c r="A58" s="2" t="s">
        <v>59</v>
      </c>
    </row>
    <row r="60" spans="1:8">
      <c r="G60" s="3" t="s">
        <v>57</v>
      </c>
    </row>
    <row r="61" spans="1:8">
      <c r="A61" s="2" t="s">
        <v>68</v>
      </c>
      <c r="F61" s="10">
        <f>9500*F91</f>
        <v>12519.081</v>
      </c>
      <c r="G61" s="3" t="s">
        <v>24</v>
      </c>
      <c r="H61" s="10">
        <f>F61/12</f>
        <v>1043.25675</v>
      </c>
    </row>
    <row r="63" spans="1:8">
      <c r="A63" s="2" t="s">
        <v>72</v>
      </c>
      <c r="H63" s="7">
        <f>13000*F91/12</f>
        <v>1427.6144999999999</v>
      </c>
    </row>
    <row r="64" spans="1:8">
      <c r="A64" s="2" t="s">
        <v>71</v>
      </c>
      <c r="H64" s="7">
        <f>5500*F91/12</f>
        <v>603.99075000000005</v>
      </c>
    </row>
    <row r="65" spans="1:8">
      <c r="A65" s="2" t="s">
        <v>74</v>
      </c>
      <c r="H65" s="7">
        <f>15400*F91/12</f>
        <v>1691.1741000000002</v>
      </c>
    </row>
    <row r="66" spans="1:8">
      <c r="A66" s="2" t="s">
        <v>73</v>
      </c>
      <c r="H66" s="7">
        <f>7900*F91/12</f>
        <v>867.55034999999998</v>
      </c>
    </row>
    <row r="67" spans="1:8">
      <c r="H67" s="7"/>
    </row>
    <row r="68" spans="1:8">
      <c r="A68" s="2" t="s">
        <v>75</v>
      </c>
      <c r="G68" s="7">
        <f>90*F91</f>
        <v>118.60182</v>
      </c>
      <c r="H68" s="2" t="s">
        <v>7</v>
      </c>
    </row>
    <row r="70" spans="1:8">
      <c r="A70" s="2" t="s">
        <v>58</v>
      </c>
      <c r="F70" s="10">
        <f>2000*F91</f>
        <v>2635.596</v>
      </c>
      <c r="G70" s="3" t="s">
        <v>24</v>
      </c>
      <c r="H70" s="10">
        <f>F70/12</f>
        <v>219.63300000000001</v>
      </c>
    </row>
    <row r="71" spans="1:8">
      <c r="A71" s="2" t="s">
        <v>53</v>
      </c>
      <c r="F71" s="10">
        <f>3725*F91</f>
        <v>4908.7975500000002</v>
      </c>
      <c r="G71" s="3" t="s">
        <v>24</v>
      </c>
      <c r="H71" s="10">
        <f>F71/12</f>
        <v>409.0664625</v>
      </c>
    </row>
    <row r="72" spans="1:8">
      <c r="A72" s="2" t="s">
        <v>76</v>
      </c>
      <c r="F72" s="7">
        <v>1000</v>
      </c>
      <c r="G72" s="3" t="s">
        <v>24</v>
      </c>
      <c r="H72" s="7">
        <f>F72/12</f>
        <v>83.333333333333329</v>
      </c>
    </row>
    <row r="73" spans="1:8">
      <c r="A73" s="2" t="s">
        <v>77</v>
      </c>
      <c r="F73" s="2">
        <f>3000*F91</f>
        <v>3953.3940000000002</v>
      </c>
      <c r="G73" s="3" t="s">
        <v>24</v>
      </c>
      <c r="H73" s="7">
        <f>F73/12</f>
        <v>329.4495</v>
      </c>
    </row>
    <row r="74" spans="1:8">
      <c r="A74" s="2" t="s">
        <v>63</v>
      </c>
      <c r="F74" s="7">
        <f>10000*F91</f>
        <v>13177.98</v>
      </c>
      <c r="G74" s="3" t="s">
        <v>24</v>
      </c>
      <c r="H74" s="7">
        <f>F74/12</f>
        <v>1098.165</v>
      </c>
    </row>
    <row r="75" spans="1:8">
      <c r="F75" s="7"/>
      <c r="G75" s="3"/>
      <c r="H75" s="7"/>
    </row>
    <row r="76" spans="1:8">
      <c r="A76" s="2" t="s">
        <v>88</v>
      </c>
      <c r="F76" s="7">
        <f>5500*F91</f>
        <v>7247.8890000000001</v>
      </c>
      <c r="G76" s="3"/>
      <c r="H76" s="7">
        <f>F76/12</f>
        <v>603.99075000000005</v>
      </c>
    </row>
    <row r="77" spans="1:8">
      <c r="F77" s="7"/>
    </row>
    <row r="78" spans="1:8">
      <c r="A78" s="2" t="s">
        <v>12</v>
      </c>
      <c r="F78" s="7">
        <f>127.33*F91</f>
        <v>167.79521933999999</v>
      </c>
      <c r="G78" s="2" t="s">
        <v>8</v>
      </c>
    </row>
    <row r="79" spans="1:8">
      <c r="A79" s="2" t="s">
        <v>45</v>
      </c>
      <c r="D79" s="2" t="s">
        <v>24</v>
      </c>
      <c r="F79" s="7">
        <f>289.62*F91</f>
        <v>381.66065675999999</v>
      </c>
      <c r="G79" s="2" t="s">
        <v>24</v>
      </c>
    </row>
    <row r="81" spans="1:8">
      <c r="G81" s="7"/>
    </row>
    <row r="82" spans="1:8">
      <c r="A82" s="2" t="s">
        <v>60</v>
      </c>
      <c r="G82" s="7">
        <f>25.84*F91</f>
        <v>34.051900320000001</v>
      </c>
      <c r="H82" s="2" t="s">
        <v>7</v>
      </c>
    </row>
    <row r="85" spans="1:8">
      <c r="A85" s="2" t="s">
        <v>61</v>
      </c>
      <c r="F85" s="2" t="s">
        <v>62</v>
      </c>
    </row>
    <row r="87" spans="1:8">
      <c r="A87" s="2" t="s">
        <v>55</v>
      </c>
    </row>
    <row r="89" spans="1:8">
      <c r="A89" s="8" t="s">
        <v>49</v>
      </c>
      <c r="D89" s="4"/>
    </row>
    <row r="90" spans="1:8">
      <c r="A90" s="8" t="s">
        <v>85</v>
      </c>
      <c r="D90" s="4"/>
    </row>
    <row r="91" spans="1:8">
      <c r="A91" s="8" t="s">
        <v>92</v>
      </c>
      <c r="D91" s="4"/>
      <c r="F91" s="23">
        <f>B120</f>
        <v>1.317798</v>
      </c>
    </row>
    <row r="92" spans="1:8">
      <c r="A92" s="8" t="s">
        <v>69</v>
      </c>
    </row>
    <row r="93" spans="1:8">
      <c r="A93" s="8" t="s">
        <v>70</v>
      </c>
    </row>
    <row r="96" spans="1:8">
      <c r="A96" s="11" t="s">
        <v>17</v>
      </c>
      <c r="B96" s="11"/>
      <c r="C96" s="11"/>
      <c r="D96" s="11" t="s">
        <v>18</v>
      </c>
      <c r="E96" s="11"/>
      <c r="F96" s="8"/>
      <c r="G96" s="8"/>
    </row>
    <row r="97" spans="1:7">
      <c r="A97" s="11" t="s">
        <v>19</v>
      </c>
      <c r="B97" s="11"/>
      <c r="C97" s="11"/>
      <c r="D97" s="11" t="s">
        <v>25</v>
      </c>
      <c r="E97" s="11"/>
      <c r="F97" s="8"/>
      <c r="G97" s="8"/>
    </row>
    <row r="98" spans="1:7">
      <c r="A98" s="11" t="s">
        <v>20</v>
      </c>
      <c r="B98" s="11"/>
      <c r="C98" s="11"/>
      <c r="D98" s="11" t="s">
        <v>26</v>
      </c>
      <c r="E98" s="11"/>
      <c r="F98" s="8"/>
      <c r="G98" s="8"/>
    </row>
    <row r="99" spans="1:7">
      <c r="A99" s="11"/>
      <c r="E99" s="11"/>
    </row>
    <row r="100" spans="1:7">
      <c r="A100" s="8"/>
    </row>
    <row r="119" spans="1:8" ht="20.25">
      <c r="A119" s="12" t="s">
        <v>27</v>
      </c>
      <c r="B119" s="13"/>
      <c r="C119" s="13"/>
      <c r="D119" s="13"/>
      <c r="E119" s="13"/>
      <c r="F119" s="13"/>
      <c r="G119" s="13"/>
      <c r="H119" s="13"/>
    </row>
    <row r="120" spans="1:8">
      <c r="A120" s="14" t="s">
        <v>28</v>
      </c>
      <c r="B120" s="15">
        <v>1.317798</v>
      </c>
      <c r="C120" s="13"/>
      <c r="D120" s="13"/>
      <c r="E120" s="13" t="s">
        <v>29</v>
      </c>
      <c r="F120" s="15">
        <v>1.2636400000000001</v>
      </c>
      <c r="G120" s="13"/>
      <c r="H120" s="13"/>
    </row>
    <row r="121" spans="1:8">
      <c r="A121" s="14"/>
      <c r="B121" s="13"/>
      <c r="C121" s="13"/>
      <c r="D121" s="13"/>
      <c r="E121" s="13" t="s">
        <v>11</v>
      </c>
      <c r="F121" s="15">
        <v>1.0482579999999999</v>
      </c>
      <c r="G121" s="13"/>
      <c r="H121" s="13"/>
    </row>
    <row r="122" spans="1:8">
      <c r="A122" s="14" t="s">
        <v>10</v>
      </c>
      <c r="B122" s="13"/>
      <c r="C122" s="13"/>
      <c r="D122" s="13"/>
      <c r="E122" s="13" t="s">
        <v>30</v>
      </c>
      <c r="F122" s="16">
        <f>17.3/100</f>
        <v>0.17300000000000001</v>
      </c>
      <c r="G122" s="13"/>
      <c r="H122" s="13"/>
    </row>
    <row r="123" spans="1:8">
      <c r="A123" s="14"/>
      <c r="B123" s="13"/>
      <c r="C123" s="13"/>
      <c r="D123" s="13"/>
      <c r="E123" s="13" t="s">
        <v>31</v>
      </c>
      <c r="F123" s="16">
        <f>19.8/100</f>
        <v>0.19800000000000001</v>
      </c>
      <c r="G123" s="13" t="s">
        <v>32</v>
      </c>
      <c r="H123" s="13"/>
    </row>
    <row r="124" spans="1:8">
      <c r="A124" s="14" t="s">
        <v>9</v>
      </c>
      <c r="B124" s="14" t="s">
        <v>46</v>
      </c>
      <c r="C124" s="13" t="s">
        <v>33</v>
      </c>
      <c r="D124" s="13"/>
      <c r="E124" s="14" t="s">
        <v>34</v>
      </c>
      <c r="F124" s="13" t="s">
        <v>35</v>
      </c>
      <c r="G124" s="13" t="s">
        <v>36</v>
      </c>
      <c r="H124" s="13"/>
    </row>
    <row r="125" spans="1:8">
      <c r="A125" s="14"/>
      <c r="B125" s="13"/>
      <c r="C125" s="13" t="s">
        <v>37</v>
      </c>
      <c r="D125" s="13" t="s">
        <v>38</v>
      </c>
      <c r="E125" s="13"/>
      <c r="F125" s="13"/>
      <c r="G125" s="13"/>
      <c r="H125" s="13"/>
    </row>
    <row r="126" spans="1:8">
      <c r="A126" s="34">
        <v>23</v>
      </c>
      <c r="B126" s="39">
        <v>24263.58</v>
      </c>
      <c r="C126" s="17"/>
      <c r="D126" s="17"/>
      <c r="E126" s="17"/>
      <c r="F126" s="17"/>
      <c r="G126" s="13"/>
      <c r="H126" s="13"/>
    </row>
    <row r="127" spans="1:8">
      <c r="A127" s="34">
        <v>24</v>
      </c>
      <c r="B127" s="39">
        <v>24601.33</v>
      </c>
      <c r="C127" s="17"/>
      <c r="D127" s="17"/>
      <c r="E127" s="17"/>
      <c r="F127" s="17"/>
      <c r="G127" s="13"/>
      <c r="H127" s="13"/>
    </row>
    <row r="128" spans="1:8">
      <c r="A128" s="35">
        <v>25</v>
      </c>
      <c r="B128" s="40">
        <v>24944.5</v>
      </c>
      <c r="C128" s="17"/>
      <c r="D128" s="17"/>
      <c r="E128" s="17"/>
      <c r="F128" s="17"/>
      <c r="G128" s="13"/>
      <c r="H128" s="13"/>
    </row>
    <row r="129" spans="1:8">
      <c r="A129" s="34">
        <v>26</v>
      </c>
      <c r="B129" s="39">
        <v>25293.83</v>
      </c>
      <c r="C129" s="17"/>
      <c r="D129" s="17"/>
      <c r="E129" s="17"/>
      <c r="F129" s="17"/>
      <c r="G129" s="13"/>
      <c r="H129" s="13"/>
    </row>
    <row r="130" spans="1:8">
      <c r="A130" s="34">
        <v>27</v>
      </c>
      <c r="B130" s="39">
        <v>25649</v>
      </c>
      <c r="C130" s="17"/>
      <c r="D130" s="17"/>
      <c r="E130" s="17"/>
      <c r="F130" s="17"/>
      <c r="G130" s="13"/>
      <c r="H130" s="13"/>
    </row>
    <row r="131" spans="1:8">
      <c r="A131" s="34">
        <v>28</v>
      </c>
      <c r="B131" s="39">
        <v>26010.080000000002</v>
      </c>
      <c r="C131" s="17"/>
      <c r="D131" s="17"/>
      <c r="E131" s="17"/>
      <c r="F131" s="17"/>
      <c r="G131" s="13"/>
      <c r="H131" s="13"/>
    </row>
    <row r="132" spans="1:8">
      <c r="A132" s="34">
        <v>29</v>
      </c>
      <c r="B132" s="39">
        <v>26377.33</v>
      </c>
      <c r="C132" s="17"/>
      <c r="D132" s="17"/>
      <c r="E132" s="17"/>
      <c r="F132" s="17"/>
      <c r="G132" s="13"/>
      <c r="H132" s="13"/>
    </row>
    <row r="133" spans="1:8">
      <c r="A133" s="35">
        <v>30</v>
      </c>
      <c r="B133" s="40">
        <v>26750.33</v>
      </c>
      <c r="C133" s="17"/>
      <c r="D133" s="17"/>
      <c r="E133" s="17"/>
      <c r="F133" s="17"/>
      <c r="G133" s="13"/>
      <c r="H133" s="13"/>
    </row>
    <row r="134" spans="1:8">
      <c r="A134" s="34">
        <v>31</v>
      </c>
      <c r="B134" s="39">
        <v>27129.83</v>
      </c>
      <c r="C134" s="17"/>
      <c r="D134" s="17"/>
      <c r="E134" s="17"/>
      <c r="F134" s="17"/>
      <c r="G134" s="13"/>
      <c r="H134" s="13"/>
    </row>
    <row r="135" spans="1:8">
      <c r="A135" s="34">
        <v>32</v>
      </c>
      <c r="B135" s="39">
        <v>27515.25</v>
      </c>
      <c r="C135" s="17"/>
      <c r="D135" s="17"/>
      <c r="E135" s="17"/>
      <c r="F135" s="17"/>
      <c r="G135" s="13"/>
      <c r="H135" s="13"/>
    </row>
    <row r="136" spans="1:8">
      <c r="A136" s="34">
        <v>33</v>
      </c>
      <c r="B136" s="39">
        <v>27906.75</v>
      </c>
      <c r="C136" s="17"/>
      <c r="D136" s="17"/>
      <c r="E136" s="17"/>
      <c r="F136" s="17"/>
      <c r="G136" s="13"/>
      <c r="H136" s="13"/>
    </row>
    <row r="137" spans="1:8">
      <c r="A137" s="34">
        <v>34</v>
      </c>
      <c r="B137" s="39">
        <v>28305.17</v>
      </c>
      <c r="C137" s="17"/>
      <c r="D137" s="17"/>
      <c r="E137" s="17"/>
      <c r="F137" s="17"/>
      <c r="G137" s="13"/>
      <c r="H137" s="13"/>
    </row>
    <row r="138" spans="1:8">
      <c r="A138" s="35">
        <v>35</v>
      </c>
      <c r="B138" s="40">
        <v>28709.33</v>
      </c>
      <c r="C138" s="17"/>
      <c r="D138" s="17"/>
      <c r="E138" s="17"/>
      <c r="F138" s="17"/>
      <c r="G138" s="13"/>
      <c r="H138" s="13"/>
    </row>
    <row r="139" spans="1:8">
      <c r="A139" s="34">
        <v>36</v>
      </c>
      <c r="B139" s="39">
        <v>29120</v>
      </c>
      <c r="C139" s="17"/>
      <c r="D139" s="17"/>
      <c r="E139" s="17"/>
      <c r="F139" s="17"/>
      <c r="G139" s="13"/>
      <c r="H139" s="13"/>
    </row>
    <row r="140" spans="1:8" ht="15" customHeight="1">
      <c r="A140" s="34">
        <v>37</v>
      </c>
      <c r="B140" s="39">
        <v>29537</v>
      </c>
      <c r="C140" s="17"/>
      <c r="D140" s="17"/>
      <c r="E140" s="17"/>
      <c r="F140" s="17"/>
      <c r="G140" s="13"/>
      <c r="H140" s="13"/>
    </row>
    <row r="141" spans="1:8">
      <c r="A141" s="34">
        <v>38</v>
      </c>
      <c r="B141" s="39">
        <v>29987.67</v>
      </c>
      <c r="C141" s="17"/>
      <c r="D141" s="17"/>
      <c r="E141" s="17"/>
      <c r="F141" s="17"/>
      <c r="G141" s="13"/>
      <c r="H141" s="13"/>
    </row>
    <row r="142" spans="1:8">
      <c r="A142" s="34">
        <v>39</v>
      </c>
      <c r="B142" s="39">
        <v>30426.42</v>
      </c>
      <c r="C142" s="17"/>
      <c r="D142" s="17"/>
      <c r="E142" s="17"/>
      <c r="F142" s="17"/>
      <c r="G142" s="13"/>
      <c r="H142" s="13"/>
    </row>
    <row r="143" spans="1:8">
      <c r="A143" s="35">
        <v>40</v>
      </c>
      <c r="B143" s="40">
        <v>30872.080000000002</v>
      </c>
      <c r="C143" s="17"/>
      <c r="D143" s="17"/>
      <c r="E143" s="17"/>
      <c r="F143" s="17"/>
      <c r="G143" s="13"/>
      <c r="H143" s="13"/>
    </row>
    <row r="144" spans="1:8">
      <c r="A144" s="34">
        <v>41</v>
      </c>
      <c r="B144" s="39">
        <v>31324.17</v>
      </c>
      <c r="C144" s="17"/>
      <c r="D144" s="17"/>
      <c r="E144" s="17"/>
      <c r="F144" s="17"/>
      <c r="G144" s="13"/>
      <c r="H144" s="13"/>
    </row>
    <row r="145" spans="1:8">
      <c r="A145" s="34">
        <v>42</v>
      </c>
      <c r="B145" s="41">
        <v>31782.83</v>
      </c>
      <c r="C145" s="17"/>
      <c r="D145" s="17"/>
      <c r="E145" s="17"/>
      <c r="F145" s="17"/>
      <c r="G145" s="13"/>
      <c r="H145" s="13"/>
    </row>
    <row r="146" spans="1:8">
      <c r="A146" s="34">
        <v>43</v>
      </c>
      <c r="B146" s="41">
        <v>32489.25</v>
      </c>
      <c r="C146" s="17"/>
      <c r="D146" s="17"/>
      <c r="E146" s="17"/>
      <c r="F146" s="17"/>
      <c r="G146" s="13"/>
      <c r="H146" s="13"/>
    </row>
    <row r="147" spans="1:8">
      <c r="A147" s="34">
        <v>44</v>
      </c>
      <c r="B147" s="41">
        <v>33215.08</v>
      </c>
      <c r="C147" s="17"/>
      <c r="D147" s="17"/>
      <c r="E147" s="17"/>
      <c r="F147" s="17"/>
      <c r="G147" s="13"/>
      <c r="H147" s="13"/>
    </row>
    <row r="148" spans="1:8">
      <c r="A148" s="35">
        <v>45</v>
      </c>
      <c r="B148" s="42">
        <v>33960.83</v>
      </c>
      <c r="C148" s="17"/>
      <c r="D148" s="17"/>
      <c r="E148" s="17"/>
      <c r="F148" s="17"/>
      <c r="G148" s="13"/>
      <c r="H148" s="13"/>
    </row>
    <row r="149" spans="1:8">
      <c r="A149" s="34">
        <v>46</v>
      </c>
      <c r="B149" s="41">
        <v>34727.17</v>
      </c>
      <c r="C149" s="17"/>
      <c r="D149" s="17"/>
      <c r="E149" s="17"/>
      <c r="F149" s="17"/>
      <c r="G149" s="13"/>
      <c r="H149" s="13"/>
    </row>
    <row r="150" spans="1:8">
      <c r="A150" s="34">
        <v>47</v>
      </c>
      <c r="B150" s="41">
        <v>35345.33</v>
      </c>
      <c r="C150" s="17"/>
      <c r="D150" s="17"/>
      <c r="E150" s="17"/>
      <c r="F150" s="17"/>
      <c r="G150" s="13"/>
      <c r="H150" s="13"/>
    </row>
    <row r="151" spans="1:8">
      <c r="A151" s="34">
        <v>48</v>
      </c>
      <c r="B151" s="41">
        <v>36970.080000000002</v>
      </c>
      <c r="C151" s="17"/>
      <c r="D151" s="17"/>
      <c r="E151" s="17"/>
      <c r="F151" s="17"/>
      <c r="G151" s="13"/>
      <c r="H151" s="13"/>
    </row>
    <row r="152" spans="1:8">
      <c r="A152" s="34">
        <v>49</v>
      </c>
      <c r="B152" s="41">
        <v>39451.17</v>
      </c>
      <c r="C152" s="17"/>
      <c r="D152" s="17"/>
      <c r="E152" s="17"/>
      <c r="F152" s="17"/>
      <c r="G152" s="13"/>
      <c r="H152" s="13"/>
    </row>
    <row r="153" spans="1:8">
      <c r="A153" s="35">
        <v>50</v>
      </c>
      <c r="B153" s="42">
        <v>43200.58</v>
      </c>
      <c r="C153" s="17"/>
      <c r="D153" s="17"/>
      <c r="E153" s="17"/>
      <c r="F153" s="17"/>
      <c r="G153" s="13"/>
      <c r="H153" s="13"/>
    </row>
    <row r="154" spans="1:8">
      <c r="A154" s="36">
        <v>51</v>
      </c>
      <c r="B154" s="41">
        <v>47873.5</v>
      </c>
      <c r="C154" s="17"/>
      <c r="D154" s="17"/>
      <c r="E154" s="17"/>
      <c r="F154" s="17"/>
      <c r="G154" s="13"/>
      <c r="H154" s="13"/>
    </row>
    <row r="155" spans="1:8">
      <c r="A155" s="37">
        <v>52</v>
      </c>
      <c r="B155" s="41">
        <v>54522.92</v>
      </c>
      <c r="C155" s="17"/>
      <c r="D155" s="17"/>
      <c r="E155" s="17"/>
      <c r="F155" s="17"/>
      <c r="G155" s="13"/>
      <c r="H155" s="13"/>
    </row>
    <row r="156" spans="1:8">
      <c r="A156" s="37">
        <v>53</v>
      </c>
      <c r="B156" s="41">
        <v>60693.08</v>
      </c>
      <c r="C156" s="17"/>
      <c r="D156" s="17"/>
      <c r="E156" s="17"/>
      <c r="F156" s="17"/>
      <c r="G156" s="13"/>
      <c r="H156" s="13"/>
    </row>
    <row r="157" spans="1:8">
      <c r="A157" s="14"/>
      <c r="B157" s="7"/>
      <c r="C157" s="13"/>
      <c r="D157" s="13"/>
      <c r="E157" s="13"/>
      <c r="F157" s="13"/>
      <c r="G157" s="13"/>
      <c r="H157" s="13"/>
    </row>
    <row r="158" spans="1:8">
      <c r="A158" s="14"/>
      <c r="B158" s="7"/>
      <c r="C158" s="13"/>
      <c r="D158" s="13"/>
      <c r="E158" s="13"/>
      <c r="F158" s="13"/>
      <c r="G158" s="13"/>
      <c r="H158" s="13"/>
    </row>
  </sheetData>
  <phoneticPr fontId="6" type="noConversion"/>
  <pageMargins left="0" right="0" top="0" bottom="0" header="0.51181102362204722" footer="0.51181102362204722"/>
  <pageSetup paperSize="9" orientation="portrait" r:id="rId1"/>
  <headerFooter alignWithMargins="0"/>
  <rowBreaks count="1" manualBreakCount="1">
    <brk id="1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D1" workbookViewId="0">
      <selection activeCell="F6" sqref="F6:F25"/>
    </sheetView>
  </sheetViews>
  <sheetFormatPr defaultRowHeight="12.75"/>
  <cols>
    <col min="6" max="6" width="12.140625" customWidth="1"/>
    <col min="7" max="7" width="10.7109375" customWidth="1"/>
  </cols>
  <sheetData>
    <row r="1" spans="1:7">
      <c r="A1" t="s">
        <v>39</v>
      </c>
    </row>
    <row r="3" spans="1:7" ht="15.75">
      <c r="A3" s="3" t="s">
        <v>9</v>
      </c>
      <c r="C3" t="s">
        <v>40</v>
      </c>
      <c r="F3" t="s">
        <v>41</v>
      </c>
    </row>
    <row r="4" spans="1:7" ht="15.75">
      <c r="A4" s="3"/>
      <c r="C4" t="s">
        <v>42</v>
      </c>
      <c r="D4" t="s">
        <v>43</v>
      </c>
      <c r="F4" t="s">
        <v>44</v>
      </c>
      <c r="G4" t="s">
        <v>43</v>
      </c>
    </row>
    <row r="5" spans="1:7">
      <c r="D5" s="19"/>
    </row>
    <row r="6" spans="1:7" ht="15.75">
      <c r="A6" s="3">
        <v>23</v>
      </c>
      <c r="C6" s="27">
        <v>280361</v>
      </c>
      <c r="D6" s="27"/>
      <c r="F6" s="31">
        <v>23397.08</v>
      </c>
      <c r="G6" s="22">
        <f>D6/12</f>
        <v>0</v>
      </c>
    </row>
    <row r="7" spans="1:7" ht="15.75">
      <c r="A7" s="3">
        <v>24</v>
      </c>
      <c r="C7" s="27">
        <v>284263</v>
      </c>
      <c r="D7" s="27"/>
      <c r="F7" s="31">
        <v>23722.75</v>
      </c>
      <c r="G7" s="22">
        <f>D7/12</f>
        <v>0</v>
      </c>
    </row>
    <row r="8" spans="1:7" ht="15.75">
      <c r="A8" s="3">
        <v>25</v>
      </c>
      <c r="C8" s="24">
        <v>288228</v>
      </c>
      <c r="D8" s="24"/>
      <c r="F8" s="32">
        <v>24053.58</v>
      </c>
      <c r="G8" s="22">
        <f>D8/12</f>
        <v>0</v>
      </c>
    </row>
    <row r="9" spans="1:7" ht="15.75">
      <c r="A9" s="3">
        <v>26</v>
      </c>
      <c r="C9" s="27">
        <v>292264</v>
      </c>
      <c r="D9" s="27"/>
      <c r="F9" s="31">
        <v>24390.5</v>
      </c>
      <c r="G9" s="22">
        <f>D9/12</f>
        <v>0</v>
      </c>
    </row>
    <row r="10" spans="1:7" ht="15.75">
      <c r="A10" s="3">
        <v>27</v>
      </c>
      <c r="C10" s="27">
        <v>296367</v>
      </c>
      <c r="D10" s="27"/>
      <c r="F10" s="31">
        <v>24732.92</v>
      </c>
      <c r="G10" s="20">
        <f t="shared" ref="G10:G36" si="0">D9/12</f>
        <v>0</v>
      </c>
    </row>
    <row r="11" spans="1:7" ht="15.75">
      <c r="A11" s="3">
        <v>28</v>
      </c>
      <c r="C11" s="27">
        <v>300540</v>
      </c>
      <c r="D11" s="27"/>
      <c r="F11" s="31">
        <v>25081.17</v>
      </c>
      <c r="G11" s="20">
        <f t="shared" si="0"/>
        <v>0</v>
      </c>
    </row>
    <row r="12" spans="1:7" ht="15.75">
      <c r="A12" s="3">
        <v>29</v>
      </c>
      <c r="C12" s="27">
        <v>304784</v>
      </c>
      <c r="D12" s="27"/>
      <c r="F12" s="31">
        <v>25435.33</v>
      </c>
      <c r="G12" s="20">
        <f t="shared" si="0"/>
        <v>0</v>
      </c>
    </row>
    <row r="13" spans="1:7" ht="15.75">
      <c r="A13" s="3">
        <v>30</v>
      </c>
      <c r="C13" s="24">
        <v>309094</v>
      </c>
      <c r="D13" s="24"/>
      <c r="F13" s="32">
        <v>25794.92</v>
      </c>
      <c r="G13" s="20">
        <f t="shared" si="0"/>
        <v>0</v>
      </c>
    </row>
    <row r="14" spans="1:7" ht="15.75">
      <c r="A14" s="3">
        <v>31</v>
      </c>
      <c r="C14" s="18">
        <v>313479</v>
      </c>
      <c r="D14" s="18"/>
      <c r="F14" s="31">
        <v>26160.92</v>
      </c>
      <c r="G14" s="20">
        <f t="shared" si="0"/>
        <v>0</v>
      </c>
    </row>
    <row r="15" spans="1:7" ht="15.75">
      <c r="A15" s="3">
        <v>32</v>
      </c>
      <c r="C15" s="27">
        <v>317932</v>
      </c>
      <c r="D15" s="27"/>
      <c r="F15" s="31">
        <v>26532.58</v>
      </c>
      <c r="G15" s="20">
        <f t="shared" si="0"/>
        <v>0</v>
      </c>
    </row>
    <row r="16" spans="1:7" ht="15.75">
      <c r="A16" s="3">
        <v>33</v>
      </c>
      <c r="C16" s="27">
        <v>322456</v>
      </c>
      <c r="D16" s="27"/>
      <c r="F16" s="31">
        <v>26910.17</v>
      </c>
      <c r="G16" s="20">
        <f t="shared" si="0"/>
        <v>0</v>
      </c>
    </row>
    <row r="17" spans="1:7" ht="15.75">
      <c r="A17" s="3">
        <v>34</v>
      </c>
      <c r="C17" s="27">
        <v>327060</v>
      </c>
      <c r="D17" s="27"/>
      <c r="F17" s="31">
        <v>27294.33</v>
      </c>
      <c r="G17" s="20">
        <f t="shared" si="0"/>
        <v>0</v>
      </c>
    </row>
    <row r="18" spans="1:7" ht="15.75">
      <c r="A18" s="3">
        <v>35</v>
      </c>
      <c r="C18" s="24">
        <v>331729</v>
      </c>
      <c r="D18" s="24"/>
      <c r="F18" s="32">
        <v>27684</v>
      </c>
      <c r="G18" s="20">
        <f t="shared" si="0"/>
        <v>0</v>
      </c>
    </row>
    <row r="19" spans="1:7" ht="15.75">
      <c r="A19" s="3">
        <v>36</v>
      </c>
      <c r="C19" s="27">
        <v>336475</v>
      </c>
      <c r="D19" s="27"/>
      <c r="F19" s="31">
        <v>28080.080000000002</v>
      </c>
      <c r="G19" s="20">
        <f t="shared" si="0"/>
        <v>0</v>
      </c>
    </row>
    <row r="20" spans="1:7" ht="15.75">
      <c r="A20" s="3">
        <v>37</v>
      </c>
      <c r="C20" s="27">
        <v>341293</v>
      </c>
      <c r="D20" s="27"/>
      <c r="F20" s="31">
        <v>28482.17</v>
      </c>
      <c r="G20" s="20">
        <f t="shared" si="0"/>
        <v>0</v>
      </c>
    </row>
    <row r="21" spans="1:7" ht="15.75">
      <c r="A21" s="3">
        <v>38</v>
      </c>
      <c r="C21" s="27">
        <v>346501</v>
      </c>
      <c r="D21" s="27"/>
      <c r="F21" s="31">
        <v>28916.75</v>
      </c>
      <c r="G21" s="20">
        <f t="shared" si="0"/>
        <v>0</v>
      </c>
    </row>
    <row r="22" spans="1:7" ht="15.75">
      <c r="A22" s="3">
        <v>39</v>
      </c>
      <c r="C22" s="27">
        <v>351571</v>
      </c>
      <c r="D22" s="27"/>
      <c r="F22" s="31">
        <v>29339.83</v>
      </c>
      <c r="G22" s="20">
        <f t="shared" si="0"/>
        <v>0</v>
      </c>
    </row>
    <row r="23" spans="1:7" ht="15.75">
      <c r="A23" s="3">
        <v>40</v>
      </c>
      <c r="C23" s="24">
        <v>356720</v>
      </c>
      <c r="D23" s="24"/>
      <c r="F23" s="32">
        <v>29769.5</v>
      </c>
      <c r="G23" s="20">
        <f t="shared" si="0"/>
        <v>0</v>
      </c>
    </row>
    <row r="24" spans="1:7" ht="15.75">
      <c r="A24" s="3">
        <v>41</v>
      </c>
      <c r="C24" s="18">
        <v>361943</v>
      </c>
      <c r="D24" s="18"/>
      <c r="F24" s="31">
        <v>30205.5</v>
      </c>
      <c r="G24" s="20">
        <f t="shared" si="0"/>
        <v>0</v>
      </c>
    </row>
    <row r="25" spans="1:7" ht="15.75">
      <c r="A25" s="3">
        <v>42</v>
      </c>
      <c r="C25" s="18"/>
      <c r="D25" s="19"/>
      <c r="F25" s="33">
        <v>30647.83</v>
      </c>
      <c r="G25" s="20">
        <f t="shared" si="0"/>
        <v>0</v>
      </c>
    </row>
    <row r="26" spans="1:7" ht="15.75">
      <c r="A26" s="3">
        <v>43</v>
      </c>
      <c r="C26" s="18"/>
      <c r="D26" s="19"/>
      <c r="F26" s="21"/>
      <c r="G26" s="20">
        <f t="shared" si="0"/>
        <v>0</v>
      </c>
    </row>
    <row r="27" spans="1:7" ht="15.75">
      <c r="A27" s="3">
        <v>44</v>
      </c>
      <c r="C27" s="18"/>
      <c r="D27" s="19"/>
      <c r="F27" s="21"/>
      <c r="G27" s="20">
        <f t="shared" si="0"/>
        <v>0</v>
      </c>
    </row>
    <row r="28" spans="1:7" ht="15.75">
      <c r="A28" s="3">
        <v>45</v>
      </c>
      <c r="C28" s="24"/>
      <c r="D28" s="19"/>
      <c r="F28" s="28"/>
      <c r="G28" s="20">
        <f t="shared" si="0"/>
        <v>0</v>
      </c>
    </row>
    <row r="29" spans="1:7" ht="15.75">
      <c r="A29" s="3">
        <v>46</v>
      </c>
      <c r="C29" s="18"/>
      <c r="D29" s="19"/>
      <c r="F29" s="21"/>
      <c r="G29" s="20">
        <f t="shared" si="0"/>
        <v>0</v>
      </c>
    </row>
    <row r="30" spans="1:7" ht="15.75">
      <c r="A30" s="3">
        <v>47</v>
      </c>
      <c r="C30" s="18"/>
      <c r="D30" s="19"/>
      <c r="F30" s="21"/>
      <c r="G30" s="20">
        <f t="shared" si="0"/>
        <v>0</v>
      </c>
    </row>
    <row r="31" spans="1:7" ht="15.75">
      <c r="A31" s="3">
        <v>48</v>
      </c>
      <c r="C31" s="18"/>
      <c r="D31" s="19"/>
      <c r="F31" s="21"/>
      <c r="G31" s="20">
        <f t="shared" si="0"/>
        <v>0</v>
      </c>
    </row>
    <row r="32" spans="1:7" ht="15.75">
      <c r="A32" s="3">
        <v>49</v>
      </c>
      <c r="C32" s="18"/>
      <c r="D32" s="19"/>
      <c r="F32" s="21"/>
      <c r="G32" s="20">
        <f t="shared" si="0"/>
        <v>0</v>
      </c>
    </row>
    <row r="33" spans="1:7" ht="15.75">
      <c r="A33" s="3">
        <v>50</v>
      </c>
      <c r="C33" s="24"/>
      <c r="D33" s="19"/>
      <c r="F33" s="28"/>
      <c r="G33" s="20">
        <f t="shared" si="0"/>
        <v>0</v>
      </c>
    </row>
    <row r="34" spans="1:7" ht="15.75">
      <c r="A34" s="3">
        <v>51</v>
      </c>
      <c r="C34" s="18"/>
      <c r="D34" s="19"/>
      <c r="F34" s="21"/>
      <c r="G34" s="20">
        <f t="shared" si="0"/>
        <v>0</v>
      </c>
    </row>
    <row r="35" spans="1:7" ht="15.75">
      <c r="A35" s="3">
        <v>52</v>
      </c>
      <c r="C35" s="18"/>
      <c r="D35" s="19"/>
      <c r="F35" s="21"/>
      <c r="G35" s="20">
        <f t="shared" si="0"/>
        <v>0</v>
      </c>
    </row>
    <row r="36" spans="1:7" ht="15.75">
      <c r="A36" s="3">
        <v>53</v>
      </c>
      <c r="C36" s="18"/>
      <c r="F36" s="21"/>
      <c r="G36" s="20">
        <f t="shared" si="0"/>
        <v>0</v>
      </c>
    </row>
    <row r="37" spans="1:7">
      <c r="C37" s="18"/>
      <c r="F37" s="21"/>
    </row>
    <row r="38" spans="1:7">
      <c r="F38" s="21"/>
    </row>
    <row r="39" spans="1:7">
      <c r="F39" s="21"/>
    </row>
    <row r="40" spans="1:7">
      <c r="F40" s="21"/>
    </row>
    <row r="41" spans="1:7">
      <c r="F41" s="22"/>
    </row>
    <row r="42" spans="1:7">
      <c r="F42" s="21"/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Kreds 10</dc:creator>
  <cp:lastModifiedBy>Connie Kruuse</cp:lastModifiedBy>
  <cp:lastPrinted>2016-09-01T12:13:48Z</cp:lastPrinted>
  <dcterms:created xsi:type="dcterms:W3CDTF">2000-03-22T09:18:19Z</dcterms:created>
  <dcterms:modified xsi:type="dcterms:W3CDTF">2016-09-01T12:40:38Z</dcterms:modified>
</cp:coreProperties>
</file>